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do\OneDrive\Escritorio\Sistema EASY\HOMMI\Marketing\sistema pago aplazado\marketing\informes de aptitud\"/>
    </mc:Choice>
  </mc:AlternateContent>
  <xr:revisionPtr revIDLastSave="24" documentId="8_{4F11B220-AC2E-4F3D-B409-E29376BE2AAA}" xr6:coauthVersionLast="36" xr6:coauthVersionMax="47" xr10:uidLastSave="{86901760-220B-4F05-A2F4-1CCC026EAA56}"/>
  <workbookProtection workbookAlgorithmName="SHA-512" workbookHashValue="WfGC0v064/+YVF6Ugp6klxyHDRmNq8JwPQZO5BFcRif4+zwso5TccH10ks65Rd0a/PN3T5R3y2pi3tEUZmXNXw==" workbookSaltValue="za6yOV+y7tNp+W3U747Y6Q==" workbookSpinCount="100000" lockStructure="1"/>
  <bookViews>
    <workbookView xWindow="435" yWindow="435" windowWidth="19185" windowHeight="11265" xr2:uid="{00000000-000D-0000-FFFF-FFFF00000000}"/>
  </bookViews>
  <sheets>
    <sheet name="Formulario" sheetId="1" r:id="rId1"/>
    <sheet name="Resumen" sheetId="2" r:id="rId2"/>
    <sheet name="Listas" sheetId="3" r:id="rId3"/>
    <sheet name="Motor" sheetId="4" r:id="rId4"/>
  </sheets>
  <calcPr calcId="191029"/>
</workbook>
</file>

<file path=xl/calcChain.xml><?xml version="1.0" encoding="utf-8"?>
<calcChain xmlns="http://schemas.openxmlformats.org/spreadsheetml/2006/main">
  <c r="B9" i="4" l="1"/>
  <c r="C17" i="2" s="1"/>
  <c r="B8" i="4"/>
  <c r="D38" i="1" s="1"/>
  <c r="B7" i="4"/>
  <c r="D37" i="1" s="1"/>
  <c r="B6" i="4"/>
  <c r="C14" i="2" s="1"/>
  <c r="B5" i="4"/>
  <c r="D35" i="1" s="1"/>
  <c r="B4" i="4"/>
  <c r="D34" i="1" s="1"/>
  <c r="B3" i="4"/>
  <c r="C11" i="2" s="1"/>
  <c r="B2" i="4"/>
  <c r="C10" i="2" s="1"/>
  <c r="D17" i="2"/>
  <c r="D16" i="2"/>
  <c r="D15" i="2"/>
  <c r="D14" i="2"/>
  <c r="D13" i="2"/>
  <c r="D12" i="2"/>
  <c r="D11" i="2"/>
  <c r="D10" i="2"/>
  <c r="C6" i="2"/>
  <c r="C5" i="2"/>
  <c r="C4" i="2"/>
  <c r="H23" i="1"/>
  <c r="H22" i="1"/>
  <c r="H21" i="1"/>
  <c r="H20" i="1"/>
  <c r="H19" i="1"/>
  <c r="C16" i="2" l="1"/>
  <c r="D39" i="1"/>
  <c r="C13" i="2"/>
  <c r="D33" i="1"/>
  <c r="D32" i="1"/>
  <c r="B10" i="4"/>
  <c r="B11" i="4" s="1"/>
  <c r="D36" i="1"/>
  <c r="C15" i="2"/>
  <c r="C12" i="2"/>
  <c r="F4" i="2" l="1"/>
  <c r="H8" i="1"/>
  <c r="H11" i="1"/>
  <c r="H14" i="1"/>
  <c r="F6" i="2"/>
  <c r="B20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1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Criterio crítico. Sin terreno, el lead puede seguir siendo POTENCIAL, pero normalmente no será APTO.</t>
        </r>
      </text>
    </comment>
    <comment ref="D2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Indica el ingreso neto mensual del hogar.</t>
        </r>
      </text>
    </comment>
    <comment ref="D2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Indica ahorros líquidos aproximados disponibles para el proyecto.</t>
        </r>
      </text>
    </comment>
    <comment ref="D2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Suma hipoteca, préstamos personales y otras cuotas financieras fijas.</t>
        </r>
      </text>
    </comment>
  </commentList>
</comments>
</file>

<file path=xl/sharedStrings.xml><?xml version="1.0" encoding="utf-8"?>
<sst xmlns="http://schemas.openxmlformats.org/spreadsheetml/2006/main" count="117" uniqueCount="93">
  <si>
    <t>Velora 20-80 | Formulario de evaluación inicial (versión PRO)</t>
  </si>
  <si>
    <t>Edita solo las celdas azules. El resultado se calcula al instante y clasifica al lead como APTO, POTENCIAL o NO APTO. La hoja Resumen sintetiza la decisión comercial.</t>
  </si>
  <si>
    <t>1. Datos del posible cliente y del proyecto</t>
  </si>
  <si>
    <t>Resultado inmediato</t>
  </si>
  <si>
    <t>Nombre del potencial cliente</t>
  </si>
  <si>
    <t>Puntuación total</t>
  </si>
  <si>
    <t>Email</t>
  </si>
  <si>
    <t>Teléfono</t>
  </si>
  <si>
    <t>Clasificación</t>
  </si>
  <si>
    <t>¿Tiene terreno en propiedad?</t>
  </si>
  <si>
    <t>Fase actual del proyecto</t>
  </si>
  <si>
    <t>¿Dispone de proyecto arquitectónico?</t>
  </si>
  <si>
    <t>Lectura recomendada</t>
  </si>
  <si>
    <t>¿Tiene licencia de obra?</t>
  </si>
  <si>
    <t>Ubicación del terreno</t>
  </si>
  <si>
    <t>¿El terreno está urbanizado?</t>
  </si>
  <si>
    <t>¿Tiene cargas o hipoteca sobre el terreno?</t>
  </si>
  <si>
    <t>Indicadores clave</t>
  </si>
  <si>
    <t>2. Situación económica-financiera</t>
  </si>
  <si>
    <t>Terreno</t>
  </si>
  <si>
    <t>Situación laboral</t>
  </si>
  <si>
    <t>Licencia</t>
  </si>
  <si>
    <t>Antigüedad laboral (años)</t>
  </si>
  <si>
    <t>Ingresos</t>
  </si>
  <si>
    <t>Ingresos mensuales del hogar (€)</t>
  </si>
  <si>
    <t>Ahorros</t>
  </si>
  <si>
    <t>Ahorros disponibles (€)</t>
  </si>
  <si>
    <t>Esfuerzo deuda</t>
  </si>
  <si>
    <t>Nivel de endeudamiento percibido</t>
  </si>
  <si>
    <t>Cuota mensual total de deudas (€)</t>
  </si>
  <si>
    <t>¿Tiene préstamos activos?</t>
  </si>
  <si>
    <t>Presupuesto estimado del proyecto (€)</t>
  </si>
  <si>
    <t>¿Cuándo quiere empezar?</t>
  </si>
  <si>
    <t>Observaciones / contexto adicional</t>
  </si>
  <si>
    <t>Desglose de puntuación automática</t>
  </si>
  <si>
    <t>Uso recomendado: duplicar el archivo por lead. El comercial solo debe editar las celdas azules del formulario.</t>
  </si>
  <si>
    <t>Sí = 3 | No = 0</t>
  </si>
  <si>
    <t>Fase del proyecto</t>
  </si>
  <si>
    <t>Licencia = 3 | Proyecto = 2 | Terreno = 1 | Idea = 0</t>
  </si>
  <si>
    <t>Licencia de obra</t>
  </si>
  <si>
    <t>Sí = 2 | Trámite = 1 | No = 0</t>
  </si>
  <si>
    <t>Situación laboral + antigüedad</t>
  </si>
  <si>
    <t>Empleado/Funcionario = 2; Autónomo/Empresario = 1; +1 si antigüedad ≥ 2 años</t>
  </si>
  <si>
    <t>&gt;4.000 = 3 | 2.500–4.000 = 2 | 1.500–2.499 = 1</t>
  </si>
  <si>
    <t>&gt;60.000 = 3 | 30.000–60.000 = 2 | 10.000–29.999 = 1</t>
  </si>
  <si>
    <t>Endeudamiento percibido</t>
  </si>
  <si>
    <t>Bajo = 2 | Medio = 1 | Alto = -2</t>
  </si>
  <si>
    <t>Esfuerzo cuota/ingresos</t>
  </si>
  <si>
    <t>≤20% = 2 | ≤35% = 1 | &gt;35% = -2</t>
  </si>
  <si>
    <t>Umbrales finales</t>
  </si>
  <si>
    <t>APTO</t>
  </si>
  <si>
    <t>12 a 19 puntos</t>
  </si>
  <si>
    <t>POTENCIAL</t>
  </si>
  <si>
    <t>7 a 11 puntos</t>
  </si>
  <si>
    <t>NO APTO</t>
  </si>
  <si>
    <t>0 a 6 puntos</t>
  </si>
  <si>
    <t>Velora 20-80 | Resumen automático de elegibilidad</t>
  </si>
  <si>
    <t>Cliente</t>
  </si>
  <si>
    <t>Score total</t>
  </si>
  <si>
    <t>Resultado</t>
  </si>
  <si>
    <t>Acción siguiente</t>
  </si>
  <si>
    <t>Detalle de scoring</t>
  </si>
  <si>
    <t>Criterio</t>
  </si>
  <si>
    <t>Puntos</t>
  </si>
  <si>
    <t>Dato principal</t>
  </si>
  <si>
    <t>Fase</t>
  </si>
  <si>
    <t>Laboral + antigüedad</t>
  </si>
  <si>
    <t>Endeudamiento</t>
  </si>
  <si>
    <t>Esfuerzo deuda/ingresos</t>
  </si>
  <si>
    <t>Sí</t>
  </si>
  <si>
    <t>Solo tengo la idea</t>
  </si>
  <si>
    <t>Empleado</t>
  </si>
  <si>
    <t>Bajo</t>
  </si>
  <si>
    <t>Inmediato</t>
  </si>
  <si>
    <t>No</t>
  </si>
  <si>
    <t>Tengo terreno</t>
  </si>
  <si>
    <t>En proceso</t>
  </si>
  <si>
    <t>En trámite</t>
  </si>
  <si>
    <t>Autónomo</t>
  </si>
  <si>
    <t>Medio</t>
  </si>
  <si>
    <t>3-6 meses</t>
  </si>
  <si>
    <t>Tengo proyecto arquitectónico</t>
  </si>
  <si>
    <t>No lo sé</t>
  </si>
  <si>
    <t>Empresario</t>
  </si>
  <si>
    <t>Alto</t>
  </si>
  <si>
    <t>6-12 meses</t>
  </si>
  <si>
    <t>Tengo licencia de obra</t>
  </si>
  <si>
    <t>Funcionario</t>
  </si>
  <si>
    <t>Más adelante</t>
  </si>
  <si>
    <t>Otro</t>
  </si>
  <si>
    <t>Laboral</t>
  </si>
  <si>
    <t>Esfuerzo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</si>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</sst>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€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sz val="10"/>
      <color rgb="FF000000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sz val="10"/>
      <color rgb="FF0000FF"/>
      <name val="Calibri"/>
    </font>
    <font>
      <b/>
      <sz val="22"/>
      <color rgb="FF163A5F"/>
      <name val="Calibri"/>
    </font>
    <font>
      <b/>
      <sz val="18"/>
      <color rgb="FFFFFFFF"/>
      <name val="Calibri"/>
    </font>
    <font>
      <b/>
      <sz val="10"/>
      <name val="Calibri"/>
    </font>
    <font>
      <sz val="9"/>
      <color rgb="FF666666"/>
      <name val="Calibri"/>
    </font>
    <font>
      <b/>
      <sz val="14"/>
      <color rgb="FF163A5F"/>
      <name val="Calibri"/>
    </font>
    <font>
      <b/>
      <sz val="14"/>
      <color rgb="FF000000"/>
      <name val="Calibri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63A5F"/>
      </patternFill>
    </fill>
    <fill>
      <patternFill patternType="solid">
        <fgColor rgb="FFF3F4F6"/>
      </patternFill>
    </fill>
    <fill>
      <patternFill patternType="solid">
        <fgColor rgb="FF0F766E"/>
      </patternFill>
    </fill>
    <fill>
      <patternFill patternType="solid">
        <fgColor rgb="FFEAF2FF"/>
      </patternFill>
    </fill>
    <fill>
      <patternFill patternType="solid">
        <fgColor rgb="FFD9F0EE"/>
      </patternFill>
    </fill>
    <fill>
      <patternFill patternType="solid">
        <fgColor rgb="FFFFFFFF"/>
      </patternFill>
    </fill>
    <fill>
      <patternFill patternType="solid">
        <fgColor rgb="FFEFE6FF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4" fillId="6" borderId="1" xfId="0" applyFont="1" applyFill="1" applyBorder="1"/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2" fillId="0" borderId="1" xfId="0" applyFont="1" applyBorder="1"/>
    <xf numFmtId="0" fontId="2" fillId="7" borderId="1" xfId="0" applyFont="1" applyFill="1" applyBorder="1"/>
    <xf numFmtId="0" fontId="10" fillId="7" borderId="1" xfId="0" applyFont="1" applyFill="1" applyBorder="1"/>
    <xf numFmtId="0" fontId="11" fillId="7" borderId="1" xfId="0" applyFont="1" applyFill="1" applyBorder="1"/>
    <xf numFmtId="0" fontId="2" fillId="7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 wrapText="1"/>
    </xf>
    <xf numFmtId="9" fontId="2" fillId="7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164" fontId="5" fillId="5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top" wrapText="1"/>
    </xf>
    <xf numFmtId="165" fontId="5" fillId="5" borderId="1" xfId="0" applyNumberFormat="1" applyFont="1" applyFill="1" applyBorder="1" applyAlignment="1">
      <alignment vertical="center" wrapText="1"/>
    </xf>
    <xf numFmtId="0" fontId="12" fillId="5" borderId="1" xfId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3" fillId="4" borderId="0" xfId="0" applyFont="1" applyFill="1"/>
  </cellXfs>
  <cellStyles count="2">
    <cellStyle name="Hipervínculo" xfId="1" builtinId="8"/>
    <cellStyle name="Normal" xfId="0" builtinId="0"/>
  </cellStyles>
  <dxfs count="25"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FDE2E1"/>
        </patternFill>
      </fill>
    </dxf>
    <dxf>
      <fill>
        <patternFill>
          <bgColor rgb="FFFFF2B2"/>
        </patternFill>
      </fill>
    </dxf>
    <dxf>
      <fill>
        <patternFill>
          <bgColor rgb="FFDFF0D8"/>
        </patternFill>
      </fill>
    </dxf>
    <dxf>
      <fill>
        <patternFill>
          <bgColor rgb="FFC62828"/>
        </patternFill>
      </fill>
    </dxf>
    <dxf>
      <fill>
        <patternFill>
          <bgColor rgb="FFF9A825"/>
        </patternFill>
      </fill>
    </dxf>
    <dxf>
      <fill>
        <patternFill>
          <bgColor rgb="FF2E7D32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762000</xdr:colOff>
      <xdr:row>19</xdr:row>
      <xdr:rowOff>57150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4790E914-6BE5-F9C1-5A75-42E7FA79B0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762000</xdr:colOff>
      <xdr:row>19</xdr:row>
      <xdr:rowOff>57150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7404FA71-934E-0493-396A-F4581179896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762500" cy="476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228600</xdr:colOff>
      <xdr:row>19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A51A43AB-03A7-4E1F-9921-A68C5C455E3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762500" cy="476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I44"/>
  <sheetViews>
    <sheetView showGridLines="0" tabSelected="1" workbookViewId="0">
      <selection activeCell="E30" sqref="E30"/>
    </sheetView>
  </sheetViews>
  <sheetFormatPr baseColWidth="10" defaultColWidth="9" defaultRowHeight="15" x14ac:dyDescent="0.25"/>
  <cols>
    <col min="1" max="1" width="3" customWidth="1"/>
    <col min="2" max="2" width="28" customWidth="1"/>
    <col min="3" max="3" width="3" customWidth="1"/>
    <col min="4" max="4" width="22" customWidth="1"/>
    <col min="5" max="5" width="12" customWidth="1"/>
    <col min="6" max="6" width="4" customWidth="1"/>
    <col min="7" max="7" width="20" customWidth="1"/>
    <col min="8" max="8" width="18" customWidth="1"/>
    <col min="9" max="9" width="14" customWidth="1"/>
  </cols>
  <sheetData>
    <row r="2" spans="2:9" ht="24" customHeight="1" x14ac:dyDescent="0.25">
      <c r="B2" s="14" t="s">
        <v>0</v>
      </c>
      <c r="C2" s="15"/>
      <c r="D2" s="15"/>
      <c r="E2" s="15"/>
      <c r="F2" s="15"/>
      <c r="G2" s="15"/>
      <c r="H2" s="15"/>
      <c r="I2" s="15"/>
    </row>
    <row r="4" spans="2:9" x14ac:dyDescent="0.25">
      <c r="B4" s="20" t="s">
        <v>1</v>
      </c>
      <c r="C4" s="17"/>
      <c r="D4" s="17"/>
      <c r="E4" s="17"/>
      <c r="F4" s="17"/>
      <c r="G4" s="17"/>
      <c r="H4" s="17"/>
      <c r="I4" s="17"/>
    </row>
    <row r="5" spans="2:9" x14ac:dyDescent="0.25">
      <c r="B5" s="17"/>
      <c r="C5" s="17"/>
      <c r="D5" s="17"/>
      <c r="E5" s="17"/>
      <c r="F5" s="17"/>
      <c r="G5" s="17"/>
      <c r="H5" s="17"/>
      <c r="I5" s="17"/>
    </row>
    <row r="7" spans="2:9" x14ac:dyDescent="0.25">
      <c r="B7" s="18" t="s">
        <v>2</v>
      </c>
      <c r="C7" s="17"/>
      <c r="D7" s="17"/>
      <c r="E7" s="17"/>
      <c r="G7" s="24" t="s">
        <v>3</v>
      </c>
      <c r="H7" s="17"/>
      <c r="I7" s="17"/>
    </row>
    <row r="8" spans="2:9" ht="22.15" customHeight="1" x14ac:dyDescent="0.25">
      <c r="B8" s="1" t="s">
        <v>4</v>
      </c>
      <c r="D8" s="19"/>
      <c r="E8" s="17"/>
      <c r="G8" s="2" t="s">
        <v>5</v>
      </c>
      <c r="H8" s="25">
        <f>Motor!B10</f>
        <v>0</v>
      </c>
      <c r="I8" s="17"/>
    </row>
    <row r="9" spans="2:9" ht="22.15" customHeight="1" x14ac:dyDescent="0.25">
      <c r="B9" s="1" t="s">
        <v>6</v>
      </c>
      <c r="D9" s="28"/>
      <c r="E9" s="17"/>
      <c r="H9" s="17"/>
      <c r="I9" s="17"/>
    </row>
    <row r="10" spans="2:9" ht="22.15" customHeight="1" x14ac:dyDescent="0.25">
      <c r="B10" s="1" t="s">
        <v>7</v>
      </c>
      <c r="D10" s="19"/>
      <c r="E10" s="17"/>
      <c r="H10" s="17"/>
      <c r="I10" s="17"/>
    </row>
    <row r="11" spans="2:9" ht="22.15" customHeight="1" x14ac:dyDescent="0.25">
      <c r="G11" s="2" t="s">
        <v>8</v>
      </c>
      <c r="H11" s="21" t="str">
        <f>Motor!B11</f>
        <v>NO APTO</v>
      </c>
      <c r="I11" s="17"/>
    </row>
    <row r="12" spans="2:9" ht="22.15" customHeight="1" x14ac:dyDescent="0.25">
      <c r="B12" s="1" t="s">
        <v>9</v>
      </c>
      <c r="D12" s="19"/>
      <c r="E12" s="17"/>
      <c r="H12" s="17"/>
      <c r="I12" s="17"/>
    </row>
    <row r="13" spans="2:9" ht="22.15" customHeight="1" x14ac:dyDescent="0.25">
      <c r="B13" s="1" t="s">
        <v>10</v>
      </c>
      <c r="D13" s="19"/>
      <c r="E13" s="17"/>
      <c r="H13" s="17"/>
      <c r="I13" s="17"/>
    </row>
    <row r="14" spans="2:9" ht="22.15" customHeight="1" x14ac:dyDescent="0.25">
      <c r="B14" s="1" t="s">
        <v>11</v>
      </c>
      <c r="D14" s="19"/>
      <c r="E14" s="17"/>
      <c r="G14" s="2" t="s">
        <v>12</v>
      </c>
      <c r="H14" s="22" t="str">
        <f>IF(Motor!B11="APTO","Agendar llamada comercial y solicitar documentación básica del proyecto y de solvencia.",IF(Motor!B11="POTENCIAL","Hacer seguimiento. Revisar ahorro, deuda o madurez del proyecto antes de la llamada de cierre.","Enviar guía de preparación y dejar el lead en nutrición."))</f>
        <v>Enviar guía de preparación y dejar el lead en nutrición.</v>
      </c>
      <c r="I14" s="17"/>
    </row>
    <row r="15" spans="2:9" ht="22.15" customHeight="1" x14ac:dyDescent="0.25">
      <c r="B15" s="1" t="s">
        <v>13</v>
      </c>
      <c r="D15" s="19"/>
      <c r="E15" s="17"/>
      <c r="H15" s="17"/>
      <c r="I15" s="17"/>
    </row>
    <row r="16" spans="2:9" ht="22.15" customHeight="1" x14ac:dyDescent="0.25">
      <c r="B16" s="1" t="s">
        <v>14</v>
      </c>
      <c r="D16" s="19"/>
      <c r="E16" s="17"/>
      <c r="H16" s="17"/>
      <c r="I16" s="17"/>
    </row>
    <row r="17" spans="2:9" ht="22.15" customHeight="1" x14ac:dyDescent="0.25">
      <c r="B17" s="1" t="s">
        <v>15</v>
      </c>
      <c r="D17" s="19"/>
      <c r="E17" s="17"/>
      <c r="H17" s="17"/>
      <c r="I17" s="17"/>
    </row>
    <row r="18" spans="2:9" ht="22.15" customHeight="1" x14ac:dyDescent="0.25">
      <c r="B18" s="1" t="s">
        <v>16</v>
      </c>
      <c r="D18" s="19"/>
      <c r="E18" s="17"/>
      <c r="G18" s="24" t="s">
        <v>17</v>
      </c>
      <c r="H18" s="17"/>
      <c r="I18" s="17"/>
    </row>
    <row r="19" spans="2:9" ht="22.15" customHeight="1" x14ac:dyDescent="0.25">
      <c r="B19" s="18" t="s">
        <v>18</v>
      </c>
      <c r="C19" s="17"/>
      <c r="D19" s="17"/>
      <c r="E19" s="17"/>
      <c r="G19" s="2" t="s">
        <v>19</v>
      </c>
      <c r="H19" s="23" t="str">
        <f>IF(D12="Sí","OK","REVISAR")</f>
        <v>REVISAR</v>
      </c>
      <c r="I19" s="17"/>
    </row>
    <row r="20" spans="2:9" ht="22.15" customHeight="1" x14ac:dyDescent="0.25">
      <c r="B20" s="1" t="s">
        <v>20</v>
      </c>
      <c r="D20" s="19"/>
      <c r="E20" s="17"/>
      <c r="G20" s="2" t="s">
        <v>21</v>
      </c>
      <c r="H20" s="23" t="str">
        <f>IF(OR(D15="Sí",D15="En trámite"),"OK","REVISAR")</f>
        <v>REVISAR</v>
      </c>
      <c r="I20" s="17"/>
    </row>
    <row r="21" spans="2:9" ht="22.15" customHeight="1" x14ac:dyDescent="0.25">
      <c r="B21" s="1" t="s">
        <v>22</v>
      </c>
      <c r="D21" s="27"/>
      <c r="E21" s="17"/>
      <c r="G21" s="2" t="s">
        <v>23</v>
      </c>
      <c r="H21" s="23" t="str">
        <f>IF(D22&gt;=2500,"OK","REVISAR")</f>
        <v>REVISAR</v>
      </c>
      <c r="I21" s="17"/>
    </row>
    <row r="22" spans="2:9" ht="22.15" customHeight="1" x14ac:dyDescent="0.25">
      <c r="B22" s="1" t="s">
        <v>24</v>
      </c>
      <c r="D22" s="16"/>
      <c r="E22" s="17"/>
      <c r="G22" s="2" t="s">
        <v>25</v>
      </c>
      <c r="H22" s="23" t="str">
        <f>IF(D23&gt;=30000,"OK","REVISAR")</f>
        <v>REVISAR</v>
      </c>
      <c r="I22" s="17"/>
    </row>
    <row r="23" spans="2:9" ht="22.15" customHeight="1" x14ac:dyDescent="0.25">
      <c r="B23" s="1" t="s">
        <v>26</v>
      </c>
      <c r="D23" s="16"/>
      <c r="E23" s="17"/>
      <c r="G23" s="2" t="s">
        <v>27</v>
      </c>
      <c r="H23" s="23" t="str">
        <f>IFERROR(IF(D25/D22&lt;=0.35,"OK","ALTO"),"SIN DATOS")</f>
        <v>SIN DATOS</v>
      </c>
      <c r="I23" s="17"/>
    </row>
    <row r="24" spans="2:9" ht="22.15" customHeight="1" x14ac:dyDescent="0.25">
      <c r="B24" s="1" t="s">
        <v>28</v>
      </c>
      <c r="D24" s="19"/>
      <c r="E24" s="17"/>
    </row>
    <row r="25" spans="2:9" ht="22.15" customHeight="1" x14ac:dyDescent="0.25">
      <c r="B25" s="1" t="s">
        <v>29</v>
      </c>
      <c r="D25" s="16"/>
      <c r="E25" s="17"/>
    </row>
    <row r="26" spans="2:9" ht="22.15" customHeight="1" x14ac:dyDescent="0.25">
      <c r="B26" s="1" t="s">
        <v>30</v>
      </c>
      <c r="D26" s="19"/>
      <c r="E26" s="17"/>
    </row>
    <row r="27" spans="2:9" ht="22.15" customHeight="1" x14ac:dyDescent="0.25">
      <c r="B27" s="1" t="s">
        <v>31</v>
      </c>
      <c r="D27" s="16"/>
      <c r="E27" s="17"/>
    </row>
    <row r="28" spans="2:9" ht="22.15" customHeight="1" x14ac:dyDescent="0.25">
      <c r="B28" s="1" t="s">
        <v>32</v>
      </c>
      <c r="D28" s="19"/>
      <c r="E28" s="17"/>
    </row>
    <row r="29" spans="2:9" ht="42" customHeight="1" x14ac:dyDescent="0.25">
      <c r="B29" s="1" t="s">
        <v>33</v>
      </c>
      <c r="D29" s="19"/>
      <c r="E29" s="17"/>
    </row>
    <row r="31" spans="2:9" x14ac:dyDescent="0.25">
      <c r="B31" s="18" t="s">
        <v>34</v>
      </c>
      <c r="C31" s="17"/>
      <c r="D31" s="17"/>
      <c r="E31" s="17"/>
      <c r="G31" s="26" t="s">
        <v>35</v>
      </c>
      <c r="H31" s="17"/>
      <c r="I31" s="17"/>
    </row>
    <row r="32" spans="2:9" ht="28.15" customHeight="1" x14ac:dyDescent="0.25">
      <c r="B32" s="4" t="s">
        <v>19</v>
      </c>
      <c r="D32" s="3">
        <f>Motor!B2</f>
        <v>0</v>
      </c>
      <c r="E32" s="5" t="s">
        <v>36</v>
      </c>
      <c r="G32" s="17"/>
      <c r="H32" s="17"/>
      <c r="I32" s="17"/>
    </row>
    <row r="33" spans="2:9" ht="28.15" customHeight="1" x14ac:dyDescent="0.25">
      <c r="B33" s="4" t="s">
        <v>37</v>
      </c>
      <c r="D33" s="3">
        <f>Motor!B3</f>
        <v>0</v>
      </c>
      <c r="E33" s="5" t="s">
        <v>38</v>
      </c>
      <c r="G33" s="17"/>
      <c r="H33" s="17"/>
      <c r="I33" s="17"/>
    </row>
    <row r="34" spans="2:9" ht="28.15" customHeight="1" x14ac:dyDescent="0.25">
      <c r="B34" s="4" t="s">
        <v>39</v>
      </c>
      <c r="D34" s="3">
        <f>Motor!B4</f>
        <v>0</v>
      </c>
      <c r="E34" s="5" t="s">
        <v>40</v>
      </c>
      <c r="G34" s="17"/>
      <c r="H34" s="17"/>
      <c r="I34" s="17"/>
    </row>
    <row r="35" spans="2:9" ht="28.15" customHeight="1" x14ac:dyDescent="0.25">
      <c r="B35" s="4" t="s">
        <v>41</v>
      </c>
      <c r="D35" s="3">
        <f>Motor!B5</f>
        <v>0</v>
      </c>
      <c r="E35" s="5" t="s">
        <v>42</v>
      </c>
    </row>
    <row r="36" spans="2:9" ht="28.15" customHeight="1" x14ac:dyDescent="0.25">
      <c r="B36" s="4" t="s">
        <v>23</v>
      </c>
      <c r="D36" s="3">
        <f>Motor!B6</f>
        <v>0</v>
      </c>
      <c r="E36" s="5" t="s">
        <v>43</v>
      </c>
    </row>
    <row r="37" spans="2:9" ht="28.15" customHeight="1" x14ac:dyDescent="0.25">
      <c r="B37" s="4" t="s">
        <v>25</v>
      </c>
      <c r="D37" s="3">
        <f>Motor!B7</f>
        <v>0</v>
      </c>
      <c r="E37" s="5" t="s">
        <v>44</v>
      </c>
    </row>
    <row r="38" spans="2:9" ht="28.15" customHeight="1" x14ac:dyDescent="0.25">
      <c r="B38" s="4" t="s">
        <v>45</v>
      </c>
      <c r="D38" s="3">
        <f>Motor!B8</f>
        <v>0</v>
      </c>
      <c r="E38" s="5" t="s">
        <v>46</v>
      </c>
    </row>
    <row r="39" spans="2:9" ht="28.15" customHeight="1" x14ac:dyDescent="0.25">
      <c r="B39" s="4" t="s">
        <v>47</v>
      </c>
      <c r="D39" s="3">
        <f>Motor!B9</f>
        <v>0</v>
      </c>
      <c r="E39" s="5" t="s">
        <v>48</v>
      </c>
    </row>
    <row r="41" spans="2:9" x14ac:dyDescent="0.25">
      <c r="B41" s="6" t="s">
        <v>49</v>
      </c>
    </row>
    <row r="42" spans="2:9" x14ac:dyDescent="0.25">
      <c r="B42" s="6" t="s">
        <v>50</v>
      </c>
      <c r="C42" s="7" t="s">
        <v>51</v>
      </c>
    </row>
    <row r="43" spans="2:9" x14ac:dyDescent="0.25">
      <c r="B43" s="6" t="s">
        <v>52</v>
      </c>
      <c r="C43" s="7" t="s">
        <v>53</v>
      </c>
    </row>
    <row r="44" spans="2:9" x14ac:dyDescent="0.25">
      <c r="B44" s="6" t="s">
        <v>54</v>
      </c>
      <c r="C44" s="7" t="s">
        <v>55</v>
      </c>
    </row>
  </sheetData>
  <sheetProtection algorithmName="SHA-512" hashValue="dY2BbrnzyhN84wKtN5xfGNkHavQNi6j93B+sqOjyYf29CkoFniYe4Y68QrxlmHNIGWpbMMne0OEGFaOJ7uNHWg==" saltValue="y2m7r5qiBzHYL1QYS8XLyQ==" spinCount="100000" sheet="1" objects="1" scenarios="1"/>
  <mergeCells count="36">
    <mergeCell ref="B19:E19"/>
    <mergeCell ref="G7:I7"/>
    <mergeCell ref="D25:E25"/>
    <mergeCell ref="D24:E24"/>
    <mergeCell ref="D15:E15"/>
    <mergeCell ref="D13:E13"/>
    <mergeCell ref="D18:E18"/>
    <mergeCell ref="D9:E9"/>
    <mergeCell ref="D12:E12"/>
    <mergeCell ref="D8:E8"/>
    <mergeCell ref="D14:E14"/>
    <mergeCell ref="D29:E29"/>
    <mergeCell ref="D23:E23"/>
    <mergeCell ref="G31:I34"/>
    <mergeCell ref="D21:E21"/>
    <mergeCell ref="H21:I21"/>
    <mergeCell ref="B31:E31"/>
    <mergeCell ref="D28:E28"/>
    <mergeCell ref="H22:I22"/>
    <mergeCell ref="H23:I23"/>
    <mergeCell ref="B2:I2"/>
    <mergeCell ref="D27:E27"/>
    <mergeCell ref="B7:E7"/>
    <mergeCell ref="D26:E26"/>
    <mergeCell ref="D17:E17"/>
    <mergeCell ref="B4:I5"/>
    <mergeCell ref="D16:E16"/>
    <mergeCell ref="H11:I13"/>
    <mergeCell ref="H14:I17"/>
    <mergeCell ref="H19:I19"/>
    <mergeCell ref="D20:E20"/>
    <mergeCell ref="D10:E10"/>
    <mergeCell ref="H20:I20"/>
    <mergeCell ref="G18:I18"/>
    <mergeCell ref="D22:E22"/>
    <mergeCell ref="H8:I10"/>
  </mergeCells>
  <conditionalFormatting sqref="D12:E13">
    <cfRule type="expression" dxfId="24" priority="20">
      <formula>LEN($D12)=0</formula>
    </cfRule>
  </conditionalFormatting>
  <conditionalFormatting sqref="D15:E15">
    <cfRule type="expression" dxfId="23" priority="22">
      <formula>LEN($D15)=0</formula>
    </cfRule>
  </conditionalFormatting>
  <conditionalFormatting sqref="D20:E20">
    <cfRule type="expression" dxfId="22" priority="23">
      <formula>LEN($D20)=0</formula>
    </cfRule>
  </conditionalFormatting>
  <conditionalFormatting sqref="D22:E24">
    <cfRule type="expression" dxfId="21" priority="24">
      <formula>LEN($D22)=0</formula>
    </cfRule>
  </conditionalFormatting>
  <conditionalFormatting sqref="H8:I10">
    <cfRule type="dataBar" priority="4">
      <dataBar>
        <cfvo type="num" val="0"/>
        <cfvo type="num" val="19"/>
        <color rgb="FF63C384"/>
      </dataBar>
    </cfRule>
  </conditionalFormatting>
  <conditionalFormatting sqref="H11:I13">
    <cfRule type="expression" dxfId="20" priority="1">
      <formula>$H$11="APTO"</formula>
    </cfRule>
    <cfRule type="expression" dxfId="19" priority="2">
      <formula>$H$11="POTENCIAL"</formula>
    </cfRule>
    <cfRule type="expression" dxfId="18" priority="3">
      <formula>$H$11="NO APTO"</formula>
    </cfRule>
  </conditionalFormatting>
  <conditionalFormatting sqref="H19:I19">
    <cfRule type="expression" dxfId="17" priority="5">
      <formula>$H$19="OK"</formula>
    </cfRule>
    <cfRule type="expression" dxfId="16" priority="6">
      <formula>$H$19="REVISAR"</formula>
    </cfRule>
    <cfRule type="expression" dxfId="15" priority="7">
      <formula>OR($H$19="ALTO",$H$19="SIN DATOS")</formula>
    </cfRule>
  </conditionalFormatting>
  <conditionalFormatting sqref="H20:I20">
    <cfRule type="expression" dxfId="14" priority="8">
      <formula>$H$20="OK"</formula>
    </cfRule>
    <cfRule type="expression" dxfId="13" priority="9">
      <formula>$H$20="REVISAR"</formula>
    </cfRule>
    <cfRule type="expression" dxfId="12" priority="10">
      <formula>OR($H$20="ALTO",$H$20="SIN DATOS")</formula>
    </cfRule>
  </conditionalFormatting>
  <conditionalFormatting sqref="H21:I21">
    <cfRule type="expression" dxfId="11" priority="11">
      <formula>$H$21="OK"</formula>
    </cfRule>
    <cfRule type="expression" dxfId="10" priority="12">
      <formula>$H$21="REVISAR"</formula>
    </cfRule>
    <cfRule type="expression" dxfId="9" priority="13">
      <formula>OR($H$21="ALTO",$H$21="SIN DATOS")</formula>
    </cfRule>
  </conditionalFormatting>
  <conditionalFormatting sqref="H22:I22">
    <cfRule type="expression" dxfId="8" priority="14">
      <formula>$H$22="OK"</formula>
    </cfRule>
    <cfRule type="expression" dxfId="7" priority="15">
      <formula>$H$22="REVISAR"</formula>
    </cfRule>
    <cfRule type="expression" dxfId="6" priority="16">
      <formula>OR($H$22="ALTO",$H$22="SIN DATOS")</formula>
    </cfRule>
  </conditionalFormatting>
  <conditionalFormatting sqref="H23:I23">
    <cfRule type="expression" dxfId="5" priority="17">
      <formula>$H$23="OK"</formula>
    </cfRule>
    <cfRule type="expression" dxfId="4" priority="18">
      <formula>$H$23="REVISAR"</formula>
    </cfRule>
    <cfRule type="expression" dxfId="3" priority="19">
      <formula>OR($H$23="ALTO",$H$23="SIN DATOS")</formula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error="Selecciona un valor válido." prompt="Selecciona una opción." xr:uid="{00000000-0002-0000-0000-000000000000}">
          <x14:formula1>
            <xm:f>Listas!$A$1:$A$2</xm:f>
          </x14:formula1>
          <xm:sqref>D12:E12 D26:E26 D18:E18</xm:sqref>
        </x14:dataValidation>
        <x14:dataValidation type="list" allowBlank="1" error="Selecciona un valor válido." prompt="Selecciona una opción." xr:uid="{00000000-0002-0000-0000-000001000000}">
          <x14:formula1>
            <xm:f>Listas!$B$1:$B$4</xm:f>
          </x14:formula1>
          <xm:sqref>D13:E13</xm:sqref>
        </x14:dataValidation>
        <x14:dataValidation type="list" allowBlank="1" error="Selecciona un valor válido." prompt="Selecciona una opción." xr:uid="{00000000-0002-0000-0000-000002000000}">
          <x14:formula1>
            <xm:f>Listas!$C$1:$C$3</xm:f>
          </x14:formula1>
          <xm:sqref>D14:E14</xm:sqref>
        </x14:dataValidation>
        <x14:dataValidation type="list" allowBlank="1" error="Selecciona un valor válido." prompt="Selecciona una opción." xr:uid="{00000000-0002-0000-0000-000003000000}">
          <x14:formula1>
            <xm:f>Listas!$D$1:$D$3</xm:f>
          </x14:formula1>
          <xm:sqref>D15:E15</xm:sqref>
        </x14:dataValidation>
        <x14:dataValidation type="list" allowBlank="1" error="Selecciona un valor válido." prompt="Selecciona una opción." xr:uid="{00000000-0002-0000-0000-000004000000}">
          <x14:formula1>
            <xm:f>Listas!$E$1:$E$3</xm:f>
          </x14:formula1>
          <xm:sqref>D17:E17</xm:sqref>
        </x14:dataValidation>
        <x14:dataValidation type="list" allowBlank="1" error="Selecciona un valor válido." prompt="Selecciona una opción." xr:uid="{00000000-0002-0000-0000-000006000000}">
          <x14:formula1>
            <xm:f>Listas!$F$1:$F$5</xm:f>
          </x14:formula1>
          <xm:sqref>D20:E20</xm:sqref>
        </x14:dataValidation>
        <x14:dataValidation type="list" allowBlank="1" error="Selecciona un valor válido." prompt="Selecciona una opción." xr:uid="{00000000-0002-0000-0000-000007000000}">
          <x14:formula1>
            <xm:f>Listas!$G$1:$G$3</xm:f>
          </x14:formula1>
          <xm:sqref>D24:E24</xm:sqref>
        </x14:dataValidation>
        <x14:dataValidation type="list" allowBlank="1" error="Selecciona un valor válido." prompt="Selecciona una opción." xr:uid="{00000000-0002-0000-0000-000009000000}">
          <x14:formula1>
            <xm:f>Listas!$H$1:$H$4</xm:f>
          </x14:formula1>
          <xm:sqref>D28:E28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F22"/>
  <sheetViews>
    <sheetView showGridLines="0" workbookViewId="0">
      <selection activeCell="E30" sqref="E30"/>
    </sheetView>
  </sheetViews>
  <sheetFormatPr baseColWidth="10" defaultColWidth="9" defaultRowHeight="15" x14ac:dyDescent="0.25"/>
  <cols>
    <col min="1" max="1" width="4" customWidth="1"/>
    <col min="2" max="2" width="22" customWidth="1"/>
    <col min="3" max="3" width="18" customWidth="1"/>
    <col min="4" max="4" width="20" customWidth="1"/>
    <col min="5" max="5" width="18" customWidth="1"/>
    <col min="6" max="6" width="22" customWidth="1"/>
  </cols>
  <sheetData>
    <row r="2" spans="2:6" ht="21" x14ac:dyDescent="0.35">
      <c r="B2" s="29" t="s">
        <v>56</v>
      </c>
      <c r="C2" s="15"/>
      <c r="D2" s="15"/>
      <c r="E2" s="15"/>
      <c r="F2" s="15"/>
    </row>
    <row r="4" spans="2:6" ht="18.75" x14ac:dyDescent="0.3">
      <c r="B4" s="6" t="s">
        <v>57</v>
      </c>
      <c r="C4" s="8">
        <f>Formulario!D8</f>
        <v>0</v>
      </c>
      <c r="E4" s="2" t="s">
        <v>58</v>
      </c>
      <c r="F4" s="9">
        <f>Motor!B10</f>
        <v>0</v>
      </c>
    </row>
    <row r="5" spans="2:6" ht="18.75" x14ac:dyDescent="0.3">
      <c r="B5" s="6" t="s">
        <v>6</v>
      </c>
      <c r="C5" s="8">
        <f>Formulario!D9</f>
        <v>0</v>
      </c>
      <c r="E5" s="2" t="s">
        <v>59</v>
      </c>
      <c r="F5" s="10" t="str">
        <f>Motor!B11</f>
        <v>NO APTO</v>
      </c>
    </row>
    <row r="6" spans="2:6" x14ac:dyDescent="0.25">
      <c r="B6" s="6" t="s">
        <v>7</v>
      </c>
      <c r="C6" s="8">
        <f>Formulario!D10</f>
        <v>0</v>
      </c>
      <c r="E6" s="2" t="s">
        <v>60</v>
      </c>
      <c r="F6" s="8" t="str">
        <f>IF(Motor!B11="APTO","Llamada comercial",IF(Motor!B11="POTENCIAL","Seguimiento y revisión","Nutrición / guía"))</f>
        <v>Nutrición / guía</v>
      </c>
    </row>
    <row r="8" spans="2:6" x14ac:dyDescent="0.25">
      <c r="B8" s="30" t="s">
        <v>61</v>
      </c>
      <c r="C8" s="15"/>
      <c r="D8" s="15"/>
      <c r="E8" s="15"/>
      <c r="F8" s="15"/>
    </row>
    <row r="9" spans="2:6" x14ac:dyDescent="0.25">
      <c r="B9" s="6" t="s">
        <v>62</v>
      </c>
      <c r="C9" s="6" t="s">
        <v>63</v>
      </c>
      <c r="D9" s="6" t="s">
        <v>64</v>
      </c>
    </row>
    <row r="10" spans="2:6" x14ac:dyDescent="0.25">
      <c r="B10" s="11" t="s">
        <v>19</v>
      </c>
      <c r="C10" s="11">
        <f>Motor!B2</f>
        <v>0</v>
      </c>
      <c r="D10" s="11">
        <f>Formulario!D12</f>
        <v>0</v>
      </c>
    </row>
    <row r="11" spans="2:6" x14ac:dyDescent="0.25">
      <c r="B11" s="11" t="s">
        <v>65</v>
      </c>
      <c r="C11" s="11">
        <f>Motor!B3</f>
        <v>0</v>
      </c>
      <c r="D11" s="11">
        <f>Formulario!D13</f>
        <v>0</v>
      </c>
    </row>
    <row r="12" spans="2:6" x14ac:dyDescent="0.25">
      <c r="B12" s="11" t="s">
        <v>21</v>
      </c>
      <c r="C12" s="11">
        <f>Motor!B4</f>
        <v>0</v>
      </c>
      <c r="D12" s="11">
        <f>Formulario!D15</f>
        <v>0</v>
      </c>
    </row>
    <row r="13" spans="2:6" x14ac:dyDescent="0.25">
      <c r="B13" s="11" t="s">
        <v>66</v>
      </c>
      <c r="C13" s="11">
        <f>Motor!B5</f>
        <v>0</v>
      </c>
      <c r="D13" s="11">
        <f>Formulario!D20</f>
        <v>0</v>
      </c>
    </row>
    <row r="14" spans="2:6" x14ac:dyDescent="0.25">
      <c r="B14" s="11" t="s">
        <v>23</v>
      </c>
      <c r="C14" s="11">
        <f>Motor!B6</f>
        <v>0</v>
      </c>
      <c r="D14" s="12">
        <f>Formulario!D22</f>
        <v>0</v>
      </c>
    </row>
    <row r="15" spans="2:6" x14ac:dyDescent="0.25">
      <c r="B15" s="11" t="s">
        <v>25</v>
      </c>
      <c r="C15" s="11">
        <f>Motor!B7</f>
        <v>0</v>
      </c>
      <c r="D15" s="12">
        <f>Formulario!D23</f>
        <v>0</v>
      </c>
    </row>
    <row r="16" spans="2:6" x14ac:dyDescent="0.25">
      <c r="B16" s="11" t="s">
        <v>67</v>
      </c>
      <c r="C16" s="11">
        <f>Motor!B8</f>
        <v>0</v>
      </c>
      <c r="D16" s="11">
        <f>Formulario!D24</f>
        <v>0</v>
      </c>
    </row>
    <row r="17" spans="2:6" x14ac:dyDescent="0.25">
      <c r="B17" s="11" t="s">
        <v>68</v>
      </c>
      <c r="C17" s="11">
        <f>Motor!B9</f>
        <v>0</v>
      </c>
      <c r="D17" s="13" t="str">
        <f>IFERROR(Formulario!D25/Formulario!D22,"")</f>
        <v/>
      </c>
    </row>
    <row r="20" spans="2:6" x14ac:dyDescent="0.25">
      <c r="B20" s="20" t="str">
        <f>IF(Motor!B11="APTO","Conclusión: el lead cumple los mínimos comerciales y financieros para pasar a llamada de cierre.",IF(Motor!B11="POTENCIAL","Conclusión: el lead tiene opciones, pero conviene revisar deuda, ahorro o madurez del proyecto.","Conclusión: el lead todavía no cumple los mínimos recomendados. Pasar a nutrición y seguimiento."))</f>
        <v>Conclusión: el lead todavía no cumple los mínimos recomendados. Pasar a nutrición y seguimiento.</v>
      </c>
      <c r="C20" s="17"/>
      <c r="D20" s="17"/>
      <c r="E20" s="17"/>
      <c r="F20" s="17"/>
    </row>
    <row r="21" spans="2:6" x14ac:dyDescent="0.25">
      <c r="B21" s="17"/>
      <c r="C21" s="17"/>
      <c r="D21" s="17"/>
      <c r="E21" s="17"/>
      <c r="F21" s="17"/>
    </row>
    <row r="22" spans="2:6" x14ac:dyDescent="0.25">
      <c r="B22" s="17"/>
      <c r="C22" s="17"/>
      <c r="D22" s="17"/>
      <c r="E22" s="17"/>
      <c r="F22" s="17"/>
    </row>
  </sheetData>
  <mergeCells count="3">
    <mergeCell ref="B2:F2"/>
    <mergeCell ref="B20:F22"/>
    <mergeCell ref="B8:F8"/>
  </mergeCells>
  <conditionalFormatting sqref="F4">
    <cfRule type="dataBar" priority="4">
      <dataBar>
        <cfvo type="num" val="0"/>
        <cfvo type="num" val="19"/>
        <color rgb="FF63C384"/>
      </dataBar>
    </cfRule>
  </conditionalFormatting>
  <conditionalFormatting sqref="F5">
    <cfRule type="expression" dxfId="2" priority="1">
      <formula>$F$5="APTO"</formula>
    </cfRule>
    <cfRule type="expression" dxfId="1" priority="2">
      <formula>$F$5="POTENCIAL"</formula>
    </cfRule>
    <cfRule type="expression" dxfId="0" priority="3">
      <formula>$F$5="NO APTO"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5"/>
  <sheetViews>
    <sheetView workbookViewId="0">
      <selection activeCell="E30" sqref="E30"/>
    </sheetView>
  </sheetViews>
  <sheetFormatPr baseColWidth="10" defaultColWidth="9" defaultRowHeight="15" x14ac:dyDescent="0.25"/>
  <sheetData>
    <row r="1" spans="1:8" x14ac:dyDescent="0.25">
      <c r="A1" t="s">
        <v>69</v>
      </c>
      <c r="B1" t="s">
        <v>70</v>
      </c>
      <c r="C1" t="s">
        <v>69</v>
      </c>
      <c r="D1" t="s">
        <v>69</v>
      </c>
      <c r="E1" t="s">
        <v>69</v>
      </c>
      <c r="F1" t="s">
        <v>71</v>
      </c>
      <c r="G1" t="s">
        <v>72</v>
      </c>
      <c r="H1" t="s">
        <v>73</v>
      </c>
    </row>
    <row r="2" spans="1:8" x14ac:dyDescent="0.25">
      <c r="A2" t="s">
        <v>74</v>
      </c>
      <c r="B2" t="s">
        <v>75</v>
      </c>
      <c r="C2" t="s">
        <v>76</v>
      </c>
      <c r="D2" t="s">
        <v>77</v>
      </c>
      <c r="E2" t="s">
        <v>74</v>
      </c>
      <c r="F2" t="s">
        <v>78</v>
      </c>
      <c r="G2" t="s">
        <v>79</v>
      </c>
      <c r="H2" t="s">
        <v>80</v>
      </c>
    </row>
    <row r="3" spans="1:8" x14ac:dyDescent="0.25">
      <c r="B3" t="s">
        <v>81</v>
      </c>
      <c r="C3" t="s">
        <v>74</v>
      </c>
      <c r="D3" t="s">
        <v>74</v>
      </c>
      <c r="E3" t="s">
        <v>82</v>
      </c>
      <c r="F3" t="s">
        <v>83</v>
      </c>
      <c r="G3" t="s">
        <v>84</v>
      </c>
      <c r="H3" t="s">
        <v>85</v>
      </c>
    </row>
    <row r="4" spans="1:8" x14ac:dyDescent="0.25">
      <c r="B4" t="s">
        <v>86</v>
      </c>
      <c r="F4" t="s">
        <v>87</v>
      </c>
      <c r="H4" t="s">
        <v>88</v>
      </c>
    </row>
    <row r="5" spans="1:8" x14ac:dyDescent="0.25">
      <c r="F5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11"/>
  <sheetViews>
    <sheetView workbookViewId="0">
      <selection activeCell="E30" sqref="E30"/>
    </sheetView>
  </sheetViews>
  <sheetFormatPr baseColWidth="10" defaultColWidth="9" defaultRowHeight="15" x14ac:dyDescent="0.25"/>
  <sheetData>
    <row r="1" spans="1:2" x14ac:dyDescent="0.25">
      <c r="A1" t="s">
        <v>62</v>
      </c>
      <c r="B1" t="s">
        <v>63</v>
      </c>
    </row>
    <row r="2" spans="1:2" x14ac:dyDescent="0.25">
      <c r="A2" t="s">
        <v>19</v>
      </c>
      <c r="B2">
        <f>IF(Formulario!D12="Sí",3,0)</f>
        <v>0</v>
      </c>
    </row>
    <row r="3" spans="1:2" x14ac:dyDescent="0.25">
      <c r="A3" t="s">
        <v>65</v>
      </c>
      <c r="B3">
        <f>IF(Formulario!D13="Tengo licencia de obra",3,IF(Formulario!D13="Tengo proyecto arquitectónico",2,IF(Formulario!D13="Tengo terreno",1,0)))</f>
        <v>0</v>
      </c>
    </row>
    <row r="4" spans="1:2" x14ac:dyDescent="0.25">
      <c r="A4" t="s">
        <v>21</v>
      </c>
      <c r="B4">
        <f>IF(Formulario!D15="Sí",2,IF(Formulario!D15="En trámite",1,0))</f>
        <v>0</v>
      </c>
    </row>
    <row r="5" spans="1:2" x14ac:dyDescent="0.25">
      <c r="A5" t="s">
        <v>90</v>
      </c>
      <c r="B5">
        <f>IF(OR(Formulario!D20="Empleado",Formulario!D20="Funcionario"),2,IF(OR(Formulario!D20="Autónomo",Formulario!D20="Empresario"),1,0))+IF(Formulario!D21&gt;=2,1,0)</f>
        <v>0</v>
      </c>
    </row>
    <row r="6" spans="1:2" x14ac:dyDescent="0.25">
      <c r="A6" t="s">
        <v>23</v>
      </c>
      <c r="B6">
        <f>IF(Formulario!D22&gt;4000,3,IF(Formulario!D22&gt;=2500,2,IF(Formulario!D22&gt;=1500,1,0)))</f>
        <v>0</v>
      </c>
    </row>
    <row r="7" spans="1:2" x14ac:dyDescent="0.25">
      <c r="A7" t="s">
        <v>25</v>
      </c>
      <c r="B7">
        <f>IF(Formulario!D23&gt;60000,3,IF(Formulario!D23&gt;=30000,2,IF(Formulario!D23&gt;=10000,1,0)))</f>
        <v>0</v>
      </c>
    </row>
    <row r="8" spans="1:2" x14ac:dyDescent="0.25">
      <c r="A8" t="s">
        <v>67</v>
      </c>
      <c r="B8">
        <f>IF(Formulario!D24="Bajo",2,IF(Formulario!D24="Medio",1,IF(Formulario!D24="Alto",-2,0)))</f>
        <v>0</v>
      </c>
    </row>
    <row r="9" spans="1:2" x14ac:dyDescent="0.25">
      <c r="A9" t="s">
        <v>91</v>
      </c>
      <c r="B9">
        <f>IFERROR(IF(Formulario!D25/Formulario!D22&lt;=0.2,2,IF(Formulario!D25/Formulario!D22&lt;=0.35,1,-2)),0)</f>
        <v>0</v>
      </c>
    </row>
    <row r="10" spans="1:2" x14ac:dyDescent="0.25">
      <c r="A10" t="s">
        <v>92</v>
      </c>
      <c r="B10">
        <f>SUM(B2:B9)</f>
        <v>0</v>
      </c>
    </row>
    <row r="11" spans="1:2" x14ac:dyDescent="0.25">
      <c r="A11" t="s">
        <v>59</v>
      </c>
      <c r="B11" t="str">
        <f>IF(B10&gt;=12,"APTO",IF(B10&gt;=7,"POTENCIAL","NO APTO"))</f>
        <v>NO APTO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</vt:lpstr>
      <vt:lpstr>Resumen</vt:lpstr>
      <vt:lpstr>Listas</vt:lpstr>
      <vt:lpstr>Motor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daniel branca</dc:creator>
  <cp:lastModifiedBy>Aldo</cp:lastModifiedBy>
  <dcterms:created xsi:type="dcterms:W3CDTF">2026-04-12T08:29:20Z</dcterms:created>
  <dcterms:modified xsi:type="dcterms:W3CDTF">2026-04-27T13:47:06Z</dcterms:modified>
</cp:coreProperties>
</file>